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Първо тримесечие на 2016 г." sheetId="1" r:id="rId1"/>
    <sheet name="Sheet1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<sst xmlns="http://schemas.openxmlformats.org/spreadsheetml/2006/main" count="95" uniqueCount="57">
  <si>
    <t>Вид на депото</t>
  </si>
  <si>
    <t>Община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</si>
  <si>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</si>
  <si>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</si>
  <si>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</si>
  <si>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</si>
  <si>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</si>
  <si>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</si>
  <si>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</si>
  <si>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</si>
  <si>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</si>
  <si>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</si>
  <si>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№ по ред/година</t>
  </si>
  <si>
    <t>Рудозем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</si>
  <si>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</si>
  <si>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Количество депонирани неопасни отпадъци</t>
  </si>
  <si>
    <t xml:space="preserve">Остава да постъпят  по чл. 60 </t>
  </si>
  <si>
    <t xml:space="preserve">Остава да постъпят по чл. 64 </t>
  </si>
  <si>
    <t>Регионално депо за неопасни отпадъци на общините  Смолян, Баните и Чепеларе</t>
  </si>
  <si>
    <t>Смолян, Баните и Чепеларе</t>
  </si>
  <si>
    <t>2011 г.</t>
  </si>
  <si>
    <t>2012 г.</t>
  </si>
  <si>
    <t>2013 г.</t>
  </si>
  <si>
    <t>Смолян</t>
  </si>
  <si>
    <t>2014 г.</t>
  </si>
  <si>
    <t>Баните</t>
  </si>
  <si>
    <t>Чепеларе</t>
  </si>
  <si>
    <t>2015 г.</t>
  </si>
  <si>
    <t>2011г.-2013 г.</t>
  </si>
  <si>
    <t>Мадан, Златоград и Неделино</t>
  </si>
  <si>
    <t>2011г.-2012 г.</t>
  </si>
  <si>
    <t>Мадан</t>
  </si>
  <si>
    <t>Златоград</t>
  </si>
  <si>
    <t>Неделино</t>
  </si>
  <si>
    <t>Регионално депо за неопасни отпадъци на общините  Мадан, Златоград и Неделино</t>
  </si>
  <si>
    <t>Доспат, Девин, Борино и Сатовча</t>
  </si>
  <si>
    <t>Доспат</t>
  </si>
  <si>
    <t>Девин</t>
  </si>
  <si>
    <t>Борино</t>
  </si>
  <si>
    <t>Сатовча</t>
  </si>
  <si>
    <t>ОБЩО</t>
  </si>
  <si>
    <t>Регионално депо за неопасни отпадъци на общините  Доспат, Девин, Борино и Сатовча</t>
  </si>
  <si>
    <t>Депо за неопасни отпадъци на община Рудозем</t>
  </si>
  <si>
    <t>м.01-м.09.2016 г.</t>
  </si>
  <si>
    <t>01.01.2011 г. -30.09.2016 г.</t>
  </si>
  <si>
    <t>Забележка</t>
  </si>
  <si>
    <t>2014-2015г.</t>
  </si>
  <si>
    <t>2013 -2015г.</t>
  </si>
  <si>
    <r>
      <t>35 051.20 лв.</t>
    </r>
    <r>
      <rPr>
        <sz val="9"/>
        <rFont val="Times New Roman"/>
        <family val="1"/>
      </rPr>
      <t xml:space="preserve"> /От тях, отпуснатите пред третото тримесечие са:  На  25.07.2016г. са дадени на община Мадан 4 500 лв. за окончателно плащане по договор за извършване на морфологичен анализ на състава и количеството на битовите отпадъци, образувани на територията на Община Мадан; На 23.08.2016г. са отпуснати 10 000 лв. за изготвяне на програма за управление на отпадъците на РСУО „Мадан-Златоград-Неделино“; На 26.09.2016г. са отпуснати 7 111.20 лв. на община Златоград за закупуване на метални контейнери за временно съхранение на биоразградими отпадъци по проект „Въвеждане на разделно събиране на биоразградим (зелен) отпадък за региона на Общините – Златоград, Мадан и Неделно, включително доставка на специализирана машина за разстилане, компактиране и трамбоване на Регионално депо”;/</t>
    </r>
  </si>
  <si>
    <r>
      <t>90 768лв.</t>
    </r>
    <r>
      <rPr>
        <sz val="9"/>
        <rFont val="Times New Roman"/>
        <family val="1"/>
      </rPr>
      <t xml:space="preserve"> /От тях, отпуснатите пред третото тримесечие са:  На 04.07.2016г.   - 2 136 лв.  и на 03.08.2016г.  - 2 1 36 лв.за изготвяне на морфологичен анализ на състава  и количествата на битовите отпадъци  и за изготвяне на програма за управление на отпадъците на община Борино за периода 2015-2020 г.; На 04.07.2016г.   - 2 136 лв. за изготвяне на морфологичен анализ на състава  и количествата на битовите отпадъци образувани на територията на Община Сатовча; На 07.07.2016г. -  2 136 лв. за изготвяне на морфологичен анализ на състава  и количествата на битовите отпадъци образувани на територията на Община Доспат;/</t>
    </r>
  </si>
  <si>
    <r>
      <t>64 780.18 лв.</t>
    </r>
    <r>
      <rPr>
        <sz val="9"/>
        <rFont val="Times New Roman"/>
        <family val="1"/>
      </rPr>
      <t xml:space="preserve"> /От тях, отпуснатите пред третото тримесечие са:  На 21.09.2016г.  - 7 950 лв. за изготвяне на морфологичен анализ на състава  и количествата на битовите отпадъци  и за изготвяне на програма за управление на отпадъците на територията на община Рудозем за периода 2015-2020 г.; На 17.08.2016г.  - 6 918.24 лв. на община Рудозем по проект "Въвеждане на система за разделно събиране на отпадъци на територията на община Рудозем“;/</t>
    </r>
  </si>
  <si>
    <t xml:space="preserve">През третото тремесечие на 2016г. е издаден срещу община Баните  Акт за установяване на публично държавно вземане  №2/18.07.2016г. за задължения през периода м.04.2015 г. - м.03.2016 г. Актът е изпратен до НАП-Пловдив, офис-Смолян за принудително събиране на сумите. </t>
  </si>
  <si>
    <t xml:space="preserve">През третото тремесечие на 2016г. е издаден срещу община Неделино  Акт за установяване на публично държавно вземане  №1/18.07.2016г. за задължения през периода м.04.2015 г. - м.03.2016 г. Актът е изпратен до НАП-Пловдив, офис-Смолян за принудително събиране на сумите. </t>
  </si>
  <si>
    <t xml:space="preserve">През третото тремесечие на 2016г. са издадени  следните  Актове за установяване на публично държавно вземане: 1. Срещу община Девин - №3/18.07.2016г. за задължения за периода м.04.2015 г. - м.11.2015 г. Актът е изпратен до НАП-Пловдив, офис-Смолян. 2. Срещу община Доспат №4/14.09.2016г. за  задължения за периода м. 03.2015г. - м. 03.2016г.; </t>
  </si>
  <si>
    <t>От НАП-Пловдив, офис-Смолян са събрани 207.08 лв. по издаден Акт № 2/30.01.2015г.  срещу община Баните  - за  част от задълженията за 2014г.</t>
  </si>
  <si>
    <t>От НАП-Пловдив, офис-Смолян са събрани 47 835.78 лв. по издаден Акт № 5/03.08.2015г.  срещу община Девин - за  част от задълженията за 2014г.</t>
  </si>
  <si>
    <r>
      <t>317 574.85 лв.</t>
    </r>
    <r>
      <rPr>
        <sz val="10"/>
        <rFont val="Times New Roman"/>
        <family val="1"/>
      </rPr>
      <t xml:space="preserve"> /От тях , отпуснатите през третото тримесечие на 2016г. са: На   27.07.2016г. 115 000 лв. по решение №35/27.07.2016г. на Община Смолян по проект „Реконструкция и модернизация на регионално депо за ТБО „Теклен дол” – гр. Смолян – проектиране и строителство на сепарираща и компостираща инсталация за битови отпадъци"; На 30.09.2016г. са освободени  19 380 лв.  за разработване на Общинска програма за управление на отпадъците 2015-2020г. на община Смолян и изготвяне на морфологичен анализ на състава и количеството битови отпадъци, образувани на територията на община Смолян;/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</si>
</sst>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_-* #,##0.00\ [$€]_-;\-* #,##0.00\ [$€]_-;_-* &quot;-&quot;??\ [$€]_-;_-@_-"/>
    <numFmt numFmtId="174" formatCode="#,##0.000"/>
  </numFmts>
  <fonts count="1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"/>
      <family val="1"/>
    </font>
    <font>
      <b/>
      <i/>
      <u val="single"/>
      <sz val="10"/>
      <name val="Arial"/>
      <family val="2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72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1" xfId="0" applyNumberFormat="1" applyFont="1" applyBorder="1" applyAlignment="1">
      <alignment horizontal="right" vertical="center"/>
    </xf>
    <xf numFmtId="17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2" fontId="7" fillId="0" borderId="1" xfId="0" applyNumberFormat="1" applyFont="1" applyBorder="1" applyAlignment="1">
      <alignment vertical="center" wrapText="1"/>
    </xf>
    <xf numFmtId="172" fontId="12" fillId="0" borderId="1" xfId="0" applyNumberFormat="1" applyFont="1" applyBorder="1" applyAlignment="1">
      <alignment horizontal="right" vertical="center"/>
    </xf>
    <xf numFmtId="172" fontId="9" fillId="0" borderId="1" xfId="0" applyNumberFormat="1" applyFont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72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8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172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72" fontId="7" fillId="0" borderId="3" xfId="0" applyNumberFormat="1" applyFont="1" applyFill="1" applyBorder="1" applyAlignment="1">
      <alignment vertical="center" wrapText="1"/>
    </xf>
    <xf numFmtId="172" fontId="7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7" fillId="0" borderId="5" xfId="0" applyNumberFormat="1" applyFont="1" applyFill="1" applyBorder="1" applyAlignment="1">
      <alignment vertical="center" wrapText="1"/>
    </xf>
    <xf numFmtId="172" fontId="6" fillId="0" borderId="3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otchisleniq%20depa\&#1057;&#1087;&#1088;&#1072;&#1074;&#1082;&#1080;%20&#1052;&#1054;&#1057;&#1042;%20&#1080;%20&#1056;&#1048;&#1054;&#1057;&#1042;-&#1057;&#1084;&#1086;&#1083;&#1103;&#1085;\&#1057;&#1087;&#1088;&#1072;&#1074;&#1082;&#1080;%20&#1052;&#1054;&#1057;&#1042;\&#1057;&#1087;&#1088;&#1072;&#1074;&#1082;&#1080;%202016%20&#1075;\&#1058;&#1088;&#1077;&#1090;&#1086;%20&#1090;&#1088;&#1080;&#1084;&#1077;&#1089;&#1077;&#1095;&#1080;&#1077;%20&#1085;&#1072;%202016&#1075;\&#1079;&#1072;&#1087;&#1083;&#1072;&#1090;&#1077;&#1085;&#1080;%20&#1086;&#1090;&#1095;&#1080;&#1089;&#1083;&#1077;&#1085;&#1080;&#1103;%20&#1079;&#1072;%20&#1076;&#1077;&#1087;&#1086;&#1085;&#1080;&#1088;&#1072;&#1085;&#1077;%202014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олян"/>
    </sheetNames>
    <sheetDataSet>
      <sheetData sheetId="0">
        <row r="150">
          <cell r="E150">
            <v>1753.827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6.28125" style="0" customWidth="1"/>
    <col min="3" max="3" width="11.7109375" style="0" customWidth="1"/>
    <col min="4" max="4" width="15.710937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5.28125" style="0" customWidth="1"/>
    <col min="9" max="9" width="12.7109375" style="0" customWidth="1"/>
    <col min="10" max="10" width="15.140625" style="0" customWidth="1"/>
    <col min="11" max="11" width="11.421875" style="0" customWidth="1"/>
    <col min="12" max="12" width="14.421875" style="0" customWidth="1"/>
    <col min="13" max="13" width="11.421875" style="0" customWidth="1"/>
    <col min="14" max="14" width="9.7109375" style="0" customWidth="1"/>
    <col min="15" max="15" width="22.421875" style="0" customWidth="1"/>
    <col min="16" max="16" width="12.00390625" style="0" customWidth="1"/>
    <col min="17" max="17" width="10.140625" style="0" customWidth="1"/>
    <col min="18" max="18" width="12.57421875" style="0" customWidth="1"/>
    <col min="19" max="19" width="11.7109375" style="0" customWidth="1"/>
    <col min="20" max="20" width="10.140625" style="0" bestFit="1" customWidth="1"/>
  </cols>
  <sheetData>
    <row r="1" spans="1:16" ht="27" customHeight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27" customHeight="1" thickBot="1">
      <c r="A2" s="46" t="s">
        <v>12</v>
      </c>
      <c r="B2" s="46" t="s">
        <v>0</v>
      </c>
      <c r="C2" s="46" t="s">
        <v>1</v>
      </c>
      <c r="D2" s="56" t="s">
        <v>15</v>
      </c>
      <c r="E2" s="56"/>
      <c r="F2" s="58" t="s">
        <v>4</v>
      </c>
      <c r="G2" s="59" t="s">
        <v>5</v>
      </c>
      <c r="H2" s="59" t="s">
        <v>6</v>
      </c>
      <c r="I2" s="57" t="s">
        <v>7</v>
      </c>
      <c r="J2" s="57" t="s">
        <v>8</v>
      </c>
      <c r="K2" s="55" t="s">
        <v>16</v>
      </c>
      <c r="L2" s="55" t="s">
        <v>17</v>
      </c>
      <c r="M2" s="46" t="s">
        <v>9</v>
      </c>
      <c r="N2" s="46" t="s">
        <v>10</v>
      </c>
      <c r="O2" s="54" t="s">
        <v>11</v>
      </c>
      <c r="P2" s="46" t="s">
        <v>45</v>
      </c>
    </row>
    <row r="3" spans="1:16" ht="72" customHeight="1" thickBot="1">
      <c r="A3" s="46"/>
      <c r="B3" s="46"/>
      <c r="C3" s="46"/>
      <c r="D3" s="2" t="s">
        <v>2</v>
      </c>
      <c r="E3" s="3" t="s">
        <v>3</v>
      </c>
      <c r="F3" s="58"/>
      <c r="G3" s="59"/>
      <c r="H3" s="59"/>
      <c r="I3" s="57"/>
      <c r="J3" s="57"/>
      <c r="K3" s="55"/>
      <c r="L3" s="55"/>
      <c r="M3" s="46"/>
      <c r="N3" s="46"/>
      <c r="O3" s="54"/>
      <c r="P3" s="46"/>
    </row>
    <row r="4" spans="1:18" ht="40.5" customHeight="1" thickBot="1">
      <c r="A4" s="50">
        <v>1</v>
      </c>
      <c r="B4" s="52" t="s">
        <v>18</v>
      </c>
      <c r="C4" s="38" t="s">
        <v>19</v>
      </c>
      <c r="D4" s="39" t="s">
        <v>28</v>
      </c>
      <c r="E4" s="40">
        <v>84002.71</v>
      </c>
      <c r="F4" s="40"/>
      <c r="G4" s="40">
        <v>262090.18</v>
      </c>
      <c r="H4" s="40">
        <v>672896.39</v>
      </c>
      <c r="I4" s="40">
        <v>262088.46</v>
      </c>
      <c r="J4" s="40">
        <v>672890.73</v>
      </c>
      <c r="K4" s="40">
        <v>-1.72</v>
      </c>
      <c r="L4" s="40">
        <v>-5.66</v>
      </c>
      <c r="M4" s="40">
        <v>152.5</v>
      </c>
      <c r="N4" s="40">
        <v>0</v>
      </c>
      <c r="O4" s="40">
        <v>162240</v>
      </c>
      <c r="P4" s="74"/>
      <c r="Q4" s="76"/>
      <c r="R4" s="1"/>
    </row>
    <row r="5" spans="1:18" ht="21" customHeight="1" thickBot="1">
      <c r="A5" s="50"/>
      <c r="B5" s="52"/>
      <c r="C5" s="13" t="s">
        <v>23</v>
      </c>
      <c r="D5" s="4" t="s">
        <v>46</v>
      </c>
      <c r="E5" s="5">
        <v>36313.1</v>
      </c>
      <c r="F5" s="6">
        <v>3.12</v>
      </c>
      <c r="G5" s="7">
        <v>113298.18</v>
      </c>
      <c r="H5" s="8">
        <v>905345.66</v>
      </c>
      <c r="I5" s="10">
        <v>113296.87</v>
      </c>
      <c r="J5" s="11">
        <v>905345.66</v>
      </c>
      <c r="K5" s="10">
        <v>-1.31</v>
      </c>
      <c r="L5" s="11">
        <v>0</v>
      </c>
      <c r="M5" s="7">
        <v>0</v>
      </c>
      <c r="N5" s="12">
        <v>0</v>
      </c>
      <c r="O5" s="60">
        <v>1472350.2</v>
      </c>
      <c r="P5" s="79" t="s">
        <v>54</v>
      </c>
      <c r="Q5" s="77"/>
      <c r="R5" s="1"/>
    </row>
    <row r="6" spans="1:18" ht="21" customHeight="1" thickBot="1">
      <c r="A6" s="50"/>
      <c r="B6" s="52"/>
      <c r="C6" s="13" t="s">
        <v>25</v>
      </c>
      <c r="D6" s="4" t="s">
        <v>46</v>
      </c>
      <c r="E6" s="5">
        <v>1227.42</v>
      </c>
      <c r="F6" s="6">
        <v>3.12</v>
      </c>
      <c r="G6" s="7">
        <v>932.05</v>
      </c>
      <c r="H6" s="8">
        <v>6178.42</v>
      </c>
      <c r="I6" s="10">
        <v>3829.55</v>
      </c>
      <c r="J6" s="11">
        <v>30817.74</v>
      </c>
      <c r="K6" s="10">
        <v>2897.5</v>
      </c>
      <c r="L6" s="11">
        <v>24639.32</v>
      </c>
      <c r="M6" s="7">
        <v>1796.83</v>
      </c>
      <c r="N6" s="12">
        <v>0</v>
      </c>
      <c r="O6" s="61"/>
      <c r="P6" s="53"/>
      <c r="Q6" s="77"/>
      <c r="R6" s="1"/>
    </row>
    <row r="7" spans="1:18" ht="25.5" customHeight="1" thickBot="1">
      <c r="A7" s="50"/>
      <c r="B7" s="52"/>
      <c r="C7" s="13" t="s">
        <v>26</v>
      </c>
      <c r="D7" s="4" t="s">
        <v>46</v>
      </c>
      <c r="E7" s="5">
        <v>6728.61</v>
      </c>
      <c r="F7" s="6">
        <v>3.12</v>
      </c>
      <c r="G7" s="7">
        <v>20993.27</v>
      </c>
      <c r="H7" s="8">
        <v>168000.66</v>
      </c>
      <c r="I7" s="10">
        <v>20993.26</v>
      </c>
      <c r="J7" s="11">
        <v>168000.66</v>
      </c>
      <c r="K7" s="10">
        <v>-0.01</v>
      </c>
      <c r="L7" s="11">
        <v>0</v>
      </c>
      <c r="M7" s="7">
        <v>0</v>
      </c>
      <c r="N7" s="12">
        <v>0</v>
      </c>
      <c r="O7" s="80"/>
      <c r="P7" s="53"/>
      <c r="Q7" s="77"/>
      <c r="R7" s="1"/>
    </row>
    <row r="8" spans="1:18" ht="34.5" customHeight="1" thickBot="1">
      <c r="A8" s="50"/>
      <c r="B8" s="52"/>
      <c r="C8" s="13" t="s">
        <v>23</v>
      </c>
      <c r="D8" s="4" t="s">
        <v>43</v>
      </c>
      <c r="E8" s="31">
        <v>11880.41</v>
      </c>
      <c r="F8" s="6">
        <v>3.12</v>
      </c>
      <c r="G8" s="32">
        <v>27660.24</v>
      </c>
      <c r="H8" s="32">
        <v>268517.88</v>
      </c>
      <c r="I8" s="10">
        <f>E8*F8</f>
        <v>37066.8792</v>
      </c>
      <c r="J8" s="11">
        <f>E8*36</f>
        <v>427694.76</v>
      </c>
      <c r="K8" s="10">
        <f aca="true" t="shared" si="0" ref="K8:L10">I8-G8</f>
        <v>9406.639200000001</v>
      </c>
      <c r="L8" s="11">
        <f t="shared" si="0"/>
        <v>159176.88</v>
      </c>
      <c r="M8" s="24"/>
      <c r="N8" s="14"/>
      <c r="O8" s="47" t="s">
        <v>56</v>
      </c>
      <c r="P8" s="79" t="s">
        <v>51</v>
      </c>
      <c r="Q8" s="77"/>
      <c r="R8" s="1"/>
    </row>
    <row r="9" spans="1:18" ht="36.75" customHeight="1" thickBot="1">
      <c r="A9" s="50"/>
      <c r="B9" s="52"/>
      <c r="C9" s="13" t="s">
        <v>25</v>
      </c>
      <c r="D9" s="4" t="s">
        <v>43</v>
      </c>
      <c r="E9" s="31">
        <v>509.3</v>
      </c>
      <c r="F9" s="6">
        <v>3.12</v>
      </c>
      <c r="G9" s="32">
        <v>0</v>
      </c>
      <c r="H9" s="32">
        <v>0</v>
      </c>
      <c r="I9" s="10">
        <f>E9*F9</f>
        <v>1589.016</v>
      </c>
      <c r="J9" s="11">
        <f>E9*36</f>
        <v>18334.8</v>
      </c>
      <c r="K9" s="10">
        <f t="shared" si="0"/>
        <v>1589.016</v>
      </c>
      <c r="L9" s="11">
        <f t="shared" si="0"/>
        <v>18334.8</v>
      </c>
      <c r="M9" s="9">
        <v>99.24</v>
      </c>
      <c r="N9" s="14"/>
      <c r="O9" s="53"/>
      <c r="P9" s="53"/>
      <c r="Q9" s="77"/>
      <c r="R9" s="1"/>
    </row>
    <row r="10" spans="1:18" ht="49.5" customHeight="1" thickBot="1">
      <c r="A10" s="50"/>
      <c r="B10" s="52"/>
      <c r="C10" s="13" t="s">
        <v>26</v>
      </c>
      <c r="D10" s="4" t="s">
        <v>43</v>
      </c>
      <c r="E10" s="31">
        <v>2576.33</v>
      </c>
      <c r="F10" s="6">
        <v>3.12</v>
      </c>
      <c r="G10" s="32">
        <v>866.08</v>
      </c>
      <c r="H10" s="32">
        <v>9993.24</v>
      </c>
      <c r="I10" s="10">
        <f>E10*F10</f>
        <v>8038.1496</v>
      </c>
      <c r="J10" s="11">
        <f>E10*36</f>
        <v>92747.88</v>
      </c>
      <c r="K10" s="10">
        <f t="shared" si="0"/>
        <v>7172.0696</v>
      </c>
      <c r="L10" s="11">
        <f t="shared" si="0"/>
        <v>82754.64</v>
      </c>
      <c r="M10" s="24"/>
      <c r="N10" s="14"/>
      <c r="O10" s="53"/>
      <c r="P10" s="53"/>
      <c r="Q10" s="78"/>
      <c r="R10" s="1"/>
    </row>
    <row r="11" spans="1:18" ht="46.5" customHeight="1" thickBot="1">
      <c r="A11" s="22"/>
      <c r="B11" s="15" t="s">
        <v>40</v>
      </c>
      <c r="C11" s="16" t="s">
        <v>19</v>
      </c>
      <c r="D11" s="26" t="s">
        <v>44</v>
      </c>
      <c r="E11" s="18">
        <f>SUM(E4:E10)</f>
        <v>143237.87999999998</v>
      </c>
      <c r="F11" s="18"/>
      <c r="G11" s="18">
        <f aca="true" t="shared" si="1" ref="G11:O11">SUM(G4:G10)</f>
        <v>425840</v>
      </c>
      <c r="H11" s="18">
        <f t="shared" si="1"/>
        <v>2030932.2499999998</v>
      </c>
      <c r="I11" s="18">
        <f t="shared" si="1"/>
        <v>446902.1848</v>
      </c>
      <c r="J11" s="18">
        <f t="shared" si="1"/>
        <v>2315832.2299999995</v>
      </c>
      <c r="K11" s="18">
        <f t="shared" si="1"/>
        <v>21062.1848</v>
      </c>
      <c r="L11" s="18">
        <f t="shared" si="1"/>
        <v>284899.98</v>
      </c>
      <c r="M11" s="18">
        <f t="shared" si="1"/>
        <v>2048.5699999999997</v>
      </c>
      <c r="N11" s="18">
        <f t="shared" si="1"/>
        <v>0</v>
      </c>
      <c r="O11" s="18">
        <f>O4+O5+317574.85</f>
        <v>1952165.0499999998</v>
      </c>
      <c r="P11" s="18"/>
      <c r="R11" s="1"/>
    </row>
    <row r="12" spans="1:20" ht="59.25" customHeight="1" thickBot="1">
      <c r="A12" s="50">
        <v>2</v>
      </c>
      <c r="B12" s="52" t="s">
        <v>34</v>
      </c>
      <c r="C12" s="41" t="s">
        <v>29</v>
      </c>
      <c r="D12" s="39" t="s">
        <v>30</v>
      </c>
      <c r="E12" s="42">
        <v>14251.66</v>
      </c>
      <c r="F12" s="42"/>
      <c r="G12" s="42">
        <v>0</v>
      </c>
      <c r="H12" s="42">
        <v>84507.49</v>
      </c>
      <c r="I12" s="42">
        <v>0</v>
      </c>
      <c r="J12" s="42">
        <v>84507.49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82"/>
      <c r="Q12" s="76"/>
      <c r="R12" s="1"/>
      <c r="S12" s="1"/>
      <c r="T12" s="1"/>
    </row>
    <row r="13" spans="1:20" ht="17.25" customHeight="1" thickBot="1">
      <c r="A13" s="50"/>
      <c r="B13" s="52"/>
      <c r="C13" s="19" t="s">
        <v>31</v>
      </c>
      <c r="D13" s="4" t="s">
        <v>47</v>
      </c>
      <c r="E13" s="5">
        <v>7700.04</v>
      </c>
      <c r="F13" s="6"/>
      <c r="G13" s="7">
        <v>15674.64</v>
      </c>
      <c r="H13" s="8">
        <v>165231.35</v>
      </c>
      <c r="I13" s="10">
        <v>15673.8</v>
      </c>
      <c r="J13" s="12">
        <v>165411.33</v>
      </c>
      <c r="K13" s="10">
        <v>-0.84</v>
      </c>
      <c r="L13" s="10">
        <v>179.98</v>
      </c>
      <c r="M13" s="7">
        <v>0</v>
      </c>
      <c r="N13" s="12">
        <v>0</v>
      </c>
      <c r="O13" s="60">
        <f>60000+229456.8</f>
        <v>289456.8</v>
      </c>
      <c r="P13" s="75"/>
      <c r="Q13" s="77"/>
      <c r="R13" s="1"/>
      <c r="S13" s="1"/>
      <c r="T13" s="1"/>
    </row>
    <row r="14" spans="1:20" ht="23.25" customHeight="1" thickBot="1">
      <c r="A14" s="50"/>
      <c r="B14" s="52"/>
      <c r="C14" s="19" t="s">
        <v>32</v>
      </c>
      <c r="D14" s="4" t="s">
        <v>47</v>
      </c>
      <c r="E14" s="5">
        <v>7461.58</v>
      </c>
      <c r="F14" s="6"/>
      <c r="G14" s="7">
        <v>14315.41</v>
      </c>
      <c r="H14" s="8">
        <v>160334.16</v>
      </c>
      <c r="I14" s="10">
        <v>14316.54</v>
      </c>
      <c r="J14" s="12">
        <v>159763.28</v>
      </c>
      <c r="K14" s="10">
        <v>1.13</v>
      </c>
      <c r="L14" s="10">
        <v>-570.88</v>
      </c>
      <c r="M14" s="7">
        <v>0</v>
      </c>
      <c r="N14" s="12">
        <v>0</v>
      </c>
      <c r="O14" s="63"/>
      <c r="P14" s="75"/>
      <c r="Q14" s="77"/>
      <c r="R14" s="1"/>
      <c r="S14" s="1"/>
      <c r="T14" s="1"/>
    </row>
    <row r="15" spans="1:20" ht="17.25" customHeight="1" thickBot="1">
      <c r="A15" s="50"/>
      <c r="B15" s="52"/>
      <c r="C15" s="19" t="s">
        <v>33</v>
      </c>
      <c r="D15" s="4" t="s">
        <v>47</v>
      </c>
      <c r="E15" s="5">
        <v>3078.94</v>
      </c>
      <c r="F15" s="6"/>
      <c r="G15" s="7">
        <v>0</v>
      </c>
      <c r="H15" s="8">
        <v>21602.22</v>
      </c>
      <c r="I15" s="10">
        <v>5865.93</v>
      </c>
      <c r="J15" s="12">
        <v>65734.22</v>
      </c>
      <c r="K15" s="10">
        <v>5865.93</v>
      </c>
      <c r="L15" s="10">
        <v>44132</v>
      </c>
      <c r="M15" s="7">
        <v>3090.17</v>
      </c>
      <c r="N15" s="12">
        <v>0</v>
      </c>
      <c r="O15" s="64"/>
      <c r="P15" s="75"/>
      <c r="Q15" s="77"/>
      <c r="R15" s="1"/>
      <c r="S15" s="1"/>
      <c r="T15" s="1"/>
    </row>
    <row r="16" spans="1:20" ht="17.25" customHeight="1" thickBot="1">
      <c r="A16" s="50"/>
      <c r="B16" s="52"/>
      <c r="C16" s="19" t="s">
        <v>31</v>
      </c>
      <c r="D16" s="4" t="s">
        <v>43</v>
      </c>
      <c r="E16" s="5">
        <v>2022.1</v>
      </c>
      <c r="F16" s="6">
        <v>6.29</v>
      </c>
      <c r="G16" s="8">
        <v>9245.3</v>
      </c>
      <c r="H16" s="8">
        <v>52914.24</v>
      </c>
      <c r="I16" s="10">
        <f>E16*F16</f>
        <v>12719.009</v>
      </c>
      <c r="J16" s="12">
        <f>E16*36</f>
        <v>72795.59999999999</v>
      </c>
      <c r="K16" s="10">
        <f aca="true" t="shared" si="2" ref="K16:L18">I16-G16</f>
        <v>3473.7090000000007</v>
      </c>
      <c r="L16" s="10">
        <f t="shared" si="2"/>
        <v>19881.359999999993</v>
      </c>
      <c r="M16" s="25"/>
      <c r="N16" s="14"/>
      <c r="O16" s="47" t="s">
        <v>48</v>
      </c>
      <c r="P16" s="79" t="s">
        <v>52</v>
      </c>
      <c r="Q16" s="77"/>
      <c r="R16" s="1"/>
      <c r="S16" s="1"/>
      <c r="T16" s="1"/>
    </row>
    <row r="17" spans="1:20" ht="17.25" customHeight="1" thickBot="1">
      <c r="A17" s="50"/>
      <c r="B17" s="52"/>
      <c r="C17" s="19" t="s">
        <v>32</v>
      </c>
      <c r="D17" s="4" t="s">
        <v>43</v>
      </c>
      <c r="E17" s="5">
        <v>1584.08</v>
      </c>
      <c r="F17" s="6">
        <v>6.29</v>
      </c>
      <c r="G17" s="8">
        <v>7336.49</v>
      </c>
      <c r="H17" s="8">
        <v>41988.32</v>
      </c>
      <c r="I17" s="10">
        <f>E17*F17</f>
        <v>9963.8632</v>
      </c>
      <c r="J17" s="12">
        <f>E17*36</f>
        <v>57026.88</v>
      </c>
      <c r="K17" s="10">
        <f t="shared" si="2"/>
        <v>2627.3732</v>
      </c>
      <c r="L17" s="10">
        <f t="shared" si="2"/>
        <v>15038.559999999998</v>
      </c>
      <c r="M17" s="25"/>
      <c r="N17" s="14"/>
      <c r="O17" s="53"/>
      <c r="P17" s="53"/>
      <c r="Q17" s="77"/>
      <c r="R17" s="1"/>
      <c r="S17" s="1"/>
      <c r="T17" s="1"/>
    </row>
    <row r="18" spans="1:20" ht="27.75" customHeight="1" thickBot="1">
      <c r="A18" s="50"/>
      <c r="B18" s="52"/>
      <c r="C18" s="19" t="s">
        <v>33</v>
      </c>
      <c r="D18" s="4" t="s">
        <v>43</v>
      </c>
      <c r="E18" s="5">
        <v>753.22</v>
      </c>
      <c r="F18" s="6">
        <v>6.29</v>
      </c>
      <c r="G18" s="8">
        <v>0</v>
      </c>
      <c r="H18" s="8">
        <v>0</v>
      </c>
      <c r="I18" s="10">
        <f>E18*F18</f>
        <v>4737.7538</v>
      </c>
      <c r="J18" s="12">
        <f>E18*36</f>
        <v>27115.920000000002</v>
      </c>
      <c r="K18" s="10">
        <f t="shared" si="2"/>
        <v>4737.7538</v>
      </c>
      <c r="L18" s="10">
        <f t="shared" si="2"/>
        <v>27115.920000000002</v>
      </c>
      <c r="M18" s="7">
        <v>169.53</v>
      </c>
      <c r="N18" s="14"/>
      <c r="O18" s="53"/>
      <c r="P18" s="53"/>
      <c r="Q18" s="78"/>
      <c r="R18" s="1"/>
      <c r="S18" s="1"/>
      <c r="T18" s="1"/>
    </row>
    <row r="19" spans="1:20" ht="56.25" customHeight="1" thickBot="1">
      <c r="A19" s="22"/>
      <c r="B19" s="15" t="s">
        <v>40</v>
      </c>
      <c r="C19" s="20" t="s">
        <v>29</v>
      </c>
      <c r="D19" s="26" t="s">
        <v>44</v>
      </c>
      <c r="E19" s="18">
        <f>SUM(E12:E18)</f>
        <v>36851.62</v>
      </c>
      <c r="F19" s="18"/>
      <c r="G19" s="18">
        <f>SUM(G12:G18)</f>
        <v>46571.84</v>
      </c>
      <c r="H19" s="18">
        <f aca="true" t="shared" si="3" ref="H19:O19">SUM(H12:H18)</f>
        <v>526577.7799999999</v>
      </c>
      <c r="I19" s="18">
        <f t="shared" si="3"/>
        <v>63276.896</v>
      </c>
      <c r="J19" s="18">
        <f t="shared" si="3"/>
        <v>632354.72</v>
      </c>
      <c r="K19" s="18">
        <f t="shared" si="3"/>
        <v>16705.056</v>
      </c>
      <c r="L19" s="18">
        <f t="shared" si="3"/>
        <v>105776.93999999999</v>
      </c>
      <c r="M19" s="18">
        <f t="shared" si="3"/>
        <v>3259.7000000000003</v>
      </c>
      <c r="N19" s="18">
        <f t="shared" si="3"/>
        <v>0</v>
      </c>
      <c r="O19" s="18">
        <f>SUM(O12+O13+35051.2)</f>
        <v>324508</v>
      </c>
      <c r="P19" s="18"/>
      <c r="Q19" s="1"/>
      <c r="R19" s="1"/>
      <c r="S19" s="1"/>
      <c r="T19" s="1"/>
    </row>
    <row r="20" spans="1:18" ht="46.5" customHeight="1" thickBot="1">
      <c r="A20" s="68">
        <v>3</v>
      </c>
      <c r="B20" s="65" t="s">
        <v>41</v>
      </c>
      <c r="C20" s="37" t="s">
        <v>35</v>
      </c>
      <c r="D20" s="39" t="s">
        <v>28</v>
      </c>
      <c r="E20" s="42">
        <v>21977.36</v>
      </c>
      <c r="F20" s="42"/>
      <c r="G20" s="42">
        <v>112444.75</v>
      </c>
      <c r="H20" s="42">
        <v>200251.2</v>
      </c>
      <c r="I20" s="42">
        <v>112444.63</v>
      </c>
      <c r="J20" s="42">
        <v>200247.6</v>
      </c>
      <c r="K20" s="42">
        <v>-0.12</v>
      </c>
      <c r="L20" s="42">
        <v>-3.6</v>
      </c>
      <c r="M20" s="42">
        <v>0</v>
      </c>
      <c r="N20" s="42">
        <v>0</v>
      </c>
      <c r="O20" s="42">
        <v>0</v>
      </c>
      <c r="P20" s="74"/>
      <c r="Q20" s="76"/>
      <c r="R20" s="1"/>
    </row>
    <row r="21" spans="1:18" ht="21.75" customHeight="1" thickBot="1">
      <c r="A21" s="69"/>
      <c r="B21" s="66"/>
      <c r="C21" s="19" t="s">
        <v>36</v>
      </c>
      <c r="D21" s="4" t="s">
        <v>46</v>
      </c>
      <c r="E21" s="5">
        <v>3929.41</v>
      </c>
      <c r="F21" s="6">
        <v>6.43</v>
      </c>
      <c r="G21" s="7">
        <v>14259.36</v>
      </c>
      <c r="H21" s="7">
        <v>50460.42</v>
      </c>
      <c r="I21" s="10">
        <v>25266.11</v>
      </c>
      <c r="J21" s="12">
        <v>98390.26</v>
      </c>
      <c r="K21" s="10">
        <v>11006.75</v>
      </c>
      <c r="L21" s="10">
        <v>47929.84</v>
      </c>
      <c r="M21" s="7">
        <v>4125.74</v>
      </c>
      <c r="N21" s="12">
        <v>0</v>
      </c>
      <c r="O21" s="71">
        <v>14232</v>
      </c>
      <c r="P21" s="81" t="s">
        <v>55</v>
      </c>
      <c r="Q21" s="83"/>
      <c r="R21" s="1"/>
    </row>
    <row r="22" spans="1:18" ht="21.75" customHeight="1" thickBot="1">
      <c r="A22" s="69"/>
      <c r="B22" s="66"/>
      <c r="C22" s="19" t="s">
        <v>37</v>
      </c>
      <c r="D22" s="4" t="s">
        <v>46</v>
      </c>
      <c r="E22" s="5">
        <v>5305.62</v>
      </c>
      <c r="F22" s="6">
        <v>6.43</v>
      </c>
      <c r="G22" s="7">
        <v>13202.21</v>
      </c>
      <c r="H22" s="7">
        <v>40856.33</v>
      </c>
      <c r="I22" s="10">
        <v>34115.14</v>
      </c>
      <c r="J22" s="12">
        <v>132238.08</v>
      </c>
      <c r="K22" s="10">
        <v>20912.93</v>
      </c>
      <c r="L22" s="10">
        <v>91381.75</v>
      </c>
      <c r="M22" s="7">
        <v>10311.27</v>
      </c>
      <c r="N22" s="12">
        <v>0</v>
      </c>
      <c r="O22" s="63"/>
      <c r="P22" s="63"/>
      <c r="Q22" s="83"/>
      <c r="R22" s="1"/>
    </row>
    <row r="23" spans="1:18" ht="21.75" customHeight="1" thickBot="1">
      <c r="A23" s="69"/>
      <c r="B23" s="66"/>
      <c r="C23" s="19" t="s">
        <v>38</v>
      </c>
      <c r="D23" s="4" t="s">
        <v>46</v>
      </c>
      <c r="E23" s="5">
        <v>1469.82</v>
      </c>
      <c r="F23" s="6">
        <v>6.43</v>
      </c>
      <c r="G23" s="7">
        <v>4164.83</v>
      </c>
      <c r="H23" s="7">
        <v>15643.52</v>
      </c>
      <c r="I23" s="10">
        <v>9450.94</v>
      </c>
      <c r="J23" s="12">
        <v>36649.68</v>
      </c>
      <c r="K23" s="10">
        <v>5286.11</v>
      </c>
      <c r="L23" s="10">
        <v>21006.16</v>
      </c>
      <c r="M23" s="7">
        <v>0</v>
      </c>
      <c r="N23" s="12">
        <v>0</v>
      </c>
      <c r="O23" s="63"/>
      <c r="P23" s="63"/>
      <c r="Q23" s="83"/>
      <c r="R23" s="1"/>
    </row>
    <row r="24" spans="1:18" ht="21.75" customHeight="1" thickBot="1">
      <c r="A24" s="69"/>
      <c r="B24" s="66"/>
      <c r="C24" s="19" t="s">
        <v>39</v>
      </c>
      <c r="D24" s="4" t="s">
        <v>46</v>
      </c>
      <c r="E24" s="5">
        <v>3486.04</v>
      </c>
      <c r="F24" s="6">
        <v>6.43</v>
      </c>
      <c r="G24" s="7">
        <v>13982.18</v>
      </c>
      <c r="H24" s="7">
        <v>50633.04</v>
      </c>
      <c r="I24" s="10">
        <v>22415.24</v>
      </c>
      <c r="J24" s="12">
        <v>87355.6</v>
      </c>
      <c r="K24" s="10">
        <v>8433.06</v>
      </c>
      <c r="L24" s="10">
        <v>36722.56</v>
      </c>
      <c r="M24" s="7">
        <v>0</v>
      </c>
      <c r="N24" s="12">
        <v>0</v>
      </c>
      <c r="O24" s="72"/>
      <c r="P24" s="62"/>
      <c r="Q24" s="83"/>
      <c r="R24" s="1"/>
    </row>
    <row r="25" spans="1:18" ht="30" customHeight="1" thickBot="1">
      <c r="A25" s="69"/>
      <c r="B25" s="66"/>
      <c r="C25" s="19" t="s">
        <v>36</v>
      </c>
      <c r="D25" s="4" t="s">
        <v>43</v>
      </c>
      <c r="E25" s="5">
        <v>958.96</v>
      </c>
      <c r="F25" s="6">
        <v>6.43</v>
      </c>
      <c r="G25" s="8">
        <v>0</v>
      </c>
      <c r="H25" s="8">
        <v>3200</v>
      </c>
      <c r="I25" s="10">
        <f>E25*F25</f>
        <v>6166.1128</v>
      </c>
      <c r="J25" s="12">
        <f>E25*36</f>
        <v>34522.56</v>
      </c>
      <c r="K25" s="10">
        <f>I25-G25</f>
        <v>6166.1128</v>
      </c>
      <c r="L25" s="10">
        <f>J25-H25</f>
        <v>31322.559999999998</v>
      </c>
      <c r="M25" s="7">
        <v>161.42</v>
      </c>
      <c r="N25" s="14"/>
      <c r="O25" s="47" t="s">
        <v>49</v>
      </c>
      <c r="P25" s="81" t="s">
        <v>53</v>
      </c>
      <c r="Q25" s="83"/>
      <c r="R25" s="1"/>
    </row>
    <row r="26" spans="1:18" ht="15" customHeight="1" thickBot="1">
      <c r="A26" s="69"/>
      <c r="B26" s="66"/>
      <c r="C26" s="19" t="s">
        <v>37</v>
      </c>
      <c r="D26" s="4" t="s">
        <v>43</v>
      </c>
      <c r="E26" s="5">
        <v>1930.89</v>
      </c>
      <c r="F26" s="6">
        <v>6.43</v>
      </c>
      <c r="G26" s="8">
        <v>3648.77</v>
      </c>
      <c r="H26" s="8">
        <v>20428.56</v>
      </c>
      <c r="I26" s="10">
        <f>E26*F26</f>
        <v>12415.6227</v>
      </c>
      <c r="J26" s="12">
        <f>E26*36</f>
        <v>69512.04000000001</v>
      </c>
      <c r="K26" s="10">
        <f>I26-G26</f>
        <v>8766.8527</v>
      </c>
      <c r="L26" s="10">
        <f>J26-H26</f>
        <v>49083.48000000001</v>
      </c>
      <c r="M26" s="25"/>
      <c r="N26" s="14"/>
      <c r="O26" s="53"/>
      <c r="P26" s="63"/>
      <c r="Q26" s="83"/>
      <c r="R26" s="1"/>
    </row>
    <row r="27" spans="1:18" ht="15" customHeight="1" thickBot="1">
      <c r="A27" s="69"/>
      <c r="B27" s="66"/>
      <c r="C27" s="19" t="s">
        <v>38</v>
      </c>
      <c r="D27" s="4" t="s">
        <v>43</v>
      </c>
      <c r="E27" s="5">
        <v>566.98</v>
      </c>
      <c r="F27" s="6">
        <v>6.43</v>
      </c>
      <c r="G27" s="8">
        <v>0</v>
      </c>
      <c r="H27" s="8">
        <v>0</v>
      </c>
      <c r="I27" s="10">
        <f>E27*F27</f>
        <v>3645.6814</v>
      </c>
      <c r="J27" s="12">
        <f>E27*36</f>
        <v>20411.28</v>
      </c>
      <c r="K27" s="10">
        <f>I27-G27</f>
        <v>3645.6814</v>
      </c>
      <c r="L27" s="10">
        <f>J27-H27</f>
        <v>20411.28</v>
      </c>
      <c r="M27" s="25"/>
      <c r="N27" s="14"/>
      <c r="O27" s="53"/>
      <c r="P27" s="63"/>
      <c r="Q27" s="83"/>
      <c r="R27" s="1"/>
    </row>
    <row r="28" spans="1:18" ht="24" customHeight="1" thickBot="1">
      <c r="A28" s="70"/>
      <c r="B28" s="67"/>
      <c r="C28" s="19" t="s">
        <v>39</v>
      </c>
      <c r="D28" s="4" t="s">
        <v>43</v>
      </c>
      <c r="E28" s="5">
        <v>1676.34</v>
      </c>
      <c r="F28" s="6">
        <v>6.43</v>
      </c>
      <c r="G28" s="8">
        <v>0</v>
      </c>
      <c r="H28" s="8">
        <v>0</v>
      </c>
      <c r="I28" s="10">
        <f>E28*F28</f>
        <v>10778.866199999999</v>
      </c>
      <c r="J28" s="12">
        <f>E28*36</f>
        <v>60348.24</v>
      </c>
      <c r="K28" s="10">
        <f>I28-G28</f>
        <v>10778.866199999999</v>
      </c>
      <c r="L28" s="10">
        <f>J28-H28</f>
        <v>60348.24</v>
      </c>
      <c r="M28" s="25"/>
      <c r="N28" s="14"/>
      <c r="O28" s="53"/>
      <c r="P28" s="62"/>
      <c r="Q28" s="84"/>
      <c r="R28" s="1"/>
    </row>
    <row r="29" spans="1:18" ht="55.5" customHeight="1" thickBot="1">
      <c r="A29" s="22"/>
      <c r="B29" s="15" t="s">
        <v>40</v>
      </c>
      <c r="C29" s="73" t="s">
        <v>35</v>
      </c>
      <c r="D29" s="26" t="s">
        <v>44</v>
      </c>
      <c r="E29" s="18">
        <f>SUM(E20:E28)</f>
        <v>41301.42</v>
      </c>
      <c r="F29" s="18"/>
      <c r="G29" s="18">
        <f aca="true" t="shared" si="4" ref="F29:O29">SUM(G20:G28)</f>
        <v>161702.09999999998</v>
      </c>
      <c r="H29" s="18">
        <f t="shared" si="4"/>
        <v>381473.07</v>
      </c>
      <c r="I29" s="18">
        <f t="shared" si="4"/>
        <v>236698.3431</v>
      </c>
      <c r="J29" s="18">
        <f t="shared" si="4"/>
        <v>739675.3400000001</v>
      </c>
      <c r="K29" s="18">
        <f t="shared" si="4"/>
        <v>74996.2431</v>
      </c>
      <c r="L29" s="18">
        <f t="shared" si="4"/>
        <v>358202.27</v>
      </c>
      <c r="M29" s="18">
        <f t="shared" si="4"/>
        <v>14598.43</v>
      </c>
      <c r="N29" s="18">
        <f t="shared" si="4"/>
        <v>0</v>
      </c>
      <c r="O29" s="18">
        <f>O20+O21+90768</f>
        <v>105000</v>
      </c>
      <c r="P29" s="18"/>
      <c r="Q29" s="1"/>
      <c r="R29" s="1"/>
    </row>
    <row r="30" spans="1:18" ht="21.75" customHeight="1" thickBot="1">
      <c r="A30" s="49">
        <v>4</v>
      </c>
      <c r="B30" s="51" t="s">
        <v>42</v>
      </c>
      <c r="C30" s="48" t="s">
        <v>13</v>
      </c>
      <c r="D30" s="4" t="s">
        <v>20</v>
      </c>
      <c r="E30" s="5">
        <v>1913.505</v>
      </c>
      <c r="F30" s="21">
        <v>5.377</v>
      </c>
      <c r="G30" s="7">
        <v>10288.92</v>
      </c>
      <c r="H30" s="8">
        <v>5748</v>
      </c>
      <c r="I30" s="12">
        <f aca="true" t="shared" si="5" ref="I30:I35">E30*F30</f>
        <v>10288.916385</v>
      </c>
      <c r="J30" s="12">
        <f>E30*3</f>
        <v>5740.515</v>
      </c>
      <c r="K30" s="10">
        <f aca="true" t="shared" si="6" ref="K30:L35">I30-G30</f>
        <v>-0.003614999999626889</v>
      </c>
      <c r="L30" s="10">
        <f t="shared" si="6"/>
        <v>-7.484999999999673</v>
      </c>
      <c r="M30" s="14"/>
      <c r="N30" s="14"/>
      <c r="O30" s="14"/>
      <c r="P30" s="85"/>
      <c r="R30" s="1"/>
    </row>
    <row r="31" spans="1:18" ht="18.75" customHeight="1" thickBot="1">
      <c r="A31" s="49"/>
      <c r="B31" s="51"/>
      <c r="C31" s="48"/>
      <c r="D31" s="4" t="s">
        <v>21</v>
      </c>
      <c r="E31" s="5">
        <v>1823</v>
      </c>
      <c r="F31" s="21">
        <v>5.38</v>
      </c>
      <c r="G31" s="7">
        <v>9807.94</v>
      </c>
      <c r="H31" s="8">
        <v>16407.65</v>
      </c>
      <c r="I31" s="12">
        <f t="shared" si="5"/>
        <v>9807.74</v>
      </c>
      <c r="J31" s="11">
        <f>E31*9</f>
        <v>16407</v>
      </c>
      <c r="K31" s="10">
        <f t="shared" si="6"/>
        <v>-0.2000000000007276</v>
      </c>
      <c r="L31" s="10">
        <f t="shared" si="6"/>
        <v>-0.6500000000014552</v>
      </c>
      <c r="M31" s="14"/>
      <c r="N31" s="14"/>
      <c r="O31" s="14"/>
      <c r="P31" s="85"/>
      <c r="Q31" s="1"/>
      <c r="R31" s="1"/>
    </row>
    <row r="32" spans="1:18" ht="19.5" customHeight="1" thickBot="1">
      <c r="A32" s="50"/>
      <c r="B32" s="52"/>
      <c r="C32" s="48"/>
      <c r="D32" s="4" t="s">
        <v>22</v>
      </c>
      <c r="E32" s="5">
        <v>1663.6</v>
      </c>
      <c r="F32" s="21">
        <v>5.38</v>
      </c>
      <c r="G32" s="7">
        <v>8950.2</v>
      </c>
      <c r="H32" s="8">
        <v>24953.83</v>
      </c>
      <c r="I32" s="12">
        <f t="shared" si="5"/>
        <v>8950.168</v>
      </c>
      <c r="J32" s="11">
        <f>E32*15</f>
        <v>24954</v>
      </c>
      <c r="K32" s="10">
        <f t="shared" si="6"/>
        <v>-0.03200000000106229</v>
      </c>
      <c r="L32" s="10">
        <f t="shared" si="6"/>
        <v>0.16999999999825377</v>
      </c>
      <c r="M32" s="14"/>
      <c r="N32" s="14"/>
      <c r="O32" s="14"/>
      <c r="P32" s="85"/>
      <c r="Q32" s="1"/>
      <c r="R32" s="1"/>
    </row>
    <row r="33" spans="1:18" ht="22.5" customHeight="1" thickBot="1">
      <c r="A33" s="50"/>
      <c r="B33" s="52"/>
      <c r="C33" s="48"/>
      <c r="D33" s="4" t="s">
        <v>24</v>
      </c>
      <c r="E33" s="5">
        <f>SUM('[1]Смолян'!$E$150)</f>
        <v>1753.827</v>
      </c>
      <c r="F33" s="21">
        <v>5.38</v>
      </c>
      <c r="G33" s="7">
        <v>9435.56</v>
      </c>
      <c r="H33" s="8">
        <v>38584.19</v>
      </c>
      <c r="I33" s="12">
        <f t="shared" si="5"/>
        <v>9435.58926</v>
      </c>
      <c r="J33" s="11">
        <f>E33*22</f>
        <v>38584.194</v>
      </c>
      <c r="K33" s="10">
        <f t="shared" si="6"/>
        <v>0.029260000001158915</v>
      </c>
      <c r="L33" s="10">
        <f t="shared" si="6"/>
        <v>0.004000000000814907</v>
      </c>
      <c r="M33" s="14"/>
      <c r="N33" s="14"/>
      <c r="O33" s="14"/>
      <c r="P33" s="85"/>
      <c r="Q33" s="1"/>
      <c r="R33" s="1"/>
    </row>
    <row r="34" spans="1:18" ht="21" customHeight="1" thickBot="1">
      <c r="A34" s="50"/>
      <c r="B34" s="52"/>
      <c r="C34" s="48"/>
      <c r="D34" s="4" t="s">
        <v>27</v>
      </c>
      <c r="E34" s="5">
        <v>1721.288</v>
      </c>
      <c r="F34" s="21">
        <v>5.38</v>
      </c>
      <c r="G34" s="7">
        <v>9260.53</v>
      </c>
      <c r="H34" s="8">
        <v>48196.06</v>
      </c>
      <c r="I34" s="12">
        <f t="shared" si="5"/>
        <v>9260.52944</v>
      </c>
      <c r="J34" s="11">
        <f>E34*28</f>
        <v>48196.064</v>
      </c>
      <c r="K34" s="10">
        <f t="shared" si="6"/>
        <v>-0.0005600000004051253</v>
      </c>
      <c r="L34" s="10">
        <f t="shared" si="6"/>
        <v>0.004000000000814907</v>
      </c>
      <c r="M34" s="14"/>
      <c r="N34" s="14"/>
      <c r="O34" s="14"/>
      <c r="P34" s="85"/>
      <c r="Q34" s="1"/>
      <c r="R34" s="1"/>
    </row>
    <row r="35" spans="1:18" ht="33" customHeight="1" thickBot="1">
      <c r="A35" s="50"/>
      <c r="B35" s="52"/>
      <c r="C35" s="48"/>
      <c r="D35" s="4" t="s">
        <v>43</v>
      </c>
      <c r="E35" s="5">
        <v>1505.35</v>
      </c>
      <c r="F35" s="21">
        <v>5.38</v>
      </c>
      <c r="G35" s="8">
        <v>4912.22</v>
      </c>
      <c r="H35" s="8">
        <v>32869.8</v>
      </c>
      <c r="I35" s="28">
        <f t="shared" si="5"/>
        <v>8098.782999999999</v>
      </c>
      <c r="J35" s="29">
        <f>E35*36</f>
        <v>54192.6</v>
      </c>
      <c r="K35" s="30">
        <f t="shared" si="6"/>
        <v>3186.562999999999</v>
      </c>
      <c r="L35" s="30">
        <f t="shared" si="6"/>
        <v>21322.799999999996</v>
      </c>
      <c r="M35" s="27"/>
      <c r="N35" s="27"/>
      <c r="O35" s="23" t="s">
        <v>50</v>
      </c>
      <c r="P35" s="85"/>
      <c r="Q35" s="1"/>
      <c r="R35" s="1"/>
    </row>
    <row r="36" spans="1:18" ht="34.5" customHeight="1" thickBot="1">
      <c r="A36" s="22"/>
      <c r="B36" s="22"/>
      <c r="C36" s="15" t="s">
        <v>40</v>
      </c>
      <c r="D36" s="26" t="s">
        <v>44</v>
      </c>
      <c r="E36" s="26">
        <f>SUM(E30:E35)</f>
        <v>10380.57</v>
      </c>
      <c r="F36" s="17"/>
      <c r="G36" s="26">
        <f>SUM(G30:G35)</f>
        <v>52655.37</v>
      </c>
      <c r="H36" s="26">
        <f>SUM(H30:H35)</f>
        <v>166759.53000000003</v>
      </c>
      <c r="I36" s="26">
        <f aca="true" t="shared" si="7" ref="I36:N36">SUM(I30:I35)</f>
        <v>55841.726085</v>
      </c>
      <c r="J36" s="26">
        <f t="shared" si="7"/>
        <v>188074.373</v>
      </c>
      <c r="K36" s="26">
        <f t="shared" si="7"/>
        <v>3186.3560849999985</v>
      </c>
      <c r="L36" s="26">
        <f t="shared" si="7"/>
        <v>21314.842999999993</v>
      </c>
      <c r="M36" s="26">
        <f t="shared" si="7"/>
        <v>0</v>
      </c>
      <c r="N36" s="26">
        <f t="shared" si="7"/>
        <v>0</v>
      </c>
      <c r="O36" s="18">
        <f>64780.18</f>
        <v>64780.18</v>
      </c>
      <c r="P36" s="18"/>
      <c r="Q36" s="1"/>
      <c r="R36" s="1"/>
    </row>
    <row r="39" ht="12.75">
      <c r="C39" s="33"/>
    </row>
    <row r="40" ht="12.75">
      <c r="C40" s="35"/>
    </row>
    <row r="41" ht="12.75">
      <c r="C41" s="33"/>
    </row>
    <row r="42" spans="3:4" ht="12.75">
      <c r="C42" s="36"/>
      <c r="D42" s="34"/>
    </row>
  </sheetData>
  <mergeCells count="40">
    <mergeCell ref="O5:O7"/>
    <mergeCell ref="O13:O15"/>
    <mergeCell ref="O21:O24"/>
    <mergeCell ref="Q4:Q10"/>
    <mergeCell ref="P5:P7"/>
    <mergeCell ref="P8:P10"/>
    <mergeCell ref="Q12:Q18"/>
    <mergeCell ref="P13:P15"/>
    <mergeCell ref="P16:P18"/>
    <mergeCell ref="Q20:Q28"/>
    <mergeCell ref="B2:B3"/>
    <mergeCell ref="C2:C3"/>
    <mergeCell ref="D2:E2"/>
    <mergeCell ref="J2:J3"/>
    <mergeCell ref="F2:F3"/>
    <mergeCell ref="G2:G3"/>
    <mergeCell ref="H2:H3"/>
    <mergeCell ref="I2:I3"/>
    <mergeCell ref="A12:A18"/>
    <mergeCell ref="B12:B18"/>
    <mergeCell ref="O2:O3"/>
    <mergeCell ref="K2:K3"/>
    <mergeCell ref="L2:L3"/>
    <mergeCell ref="M2:M3"/>
    <mergeCell ref="N2:N3"/>
    <mergeCell ref="A4:A10"/>
    <mergeCell ref="B4:B10"/>
    <mergeCell ref="A2:A3"/>
    <mergeCell ref="O25:O28"/>
    <mergeCell ref="O16:O18"/>
    <mergeCell ref="P21:P24"/>
    <mergeCell ref="P25:P28"/>
    <mergeCell ref="B30:B35"/>
    <mergeCell ref="A20:A28"/>
    <mergeCell ref="B20:B28"/>
    <mergeCell ref="A1:P1"/>
    <mergeCell ref="P2:P3"/>
    <mergeCell ref="O8:O10"/>
    <mergeCell ref="C30:C35"/>
    <mergeCell ref="A30:A35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2016-10-10T11:24:12Z</cp:lastPrinted>
  <dcterms:created xsi:type="dcterms:W3CDTF">2014-03-20T13:05:14Z</dcterms:created>
  <dcterms:modified xsi:type="dcterms:W3CDTF">2016-10-10T11:27:06Z</dcterms:modified>
  <cp:category/>
  <cp:version/>
  <cp:contentType/>
  <cp:contentStatus/>
</cp:coreProperties>
</file>